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G:\excel2019\"/>
    </mc:Choice>
  </mc:AlternateContent>
  <xr:revisionPtr revIDLastSave="0" documentId="8_{DF302E3A-494E-4E29-9127-EC11427AD0D2}" xr6:coauthVersionLast="47" xr6:coauthVersionMax="47" xr10:uidLastSave="{00000000-0000-0000-0000-000000000000}"/>
  <bookViews>
    <workbookView xWindow="-120" yWindow="-120" windowWidth="25440" windowHeight="11265" xr2:uid="{7C5A3E80-7549-4FDE-9E64-FE9B0291A636}"/>
  </bookViews>
  <sheets>
    <sheet name="Résumé" sheetId="2" r:id="rId1"/>
    <sheet name="Comparaison" sheetId="7" r:id="rId2"/>
    <sheet name="Région 1" sheetId="4" r:id="rId3"/>
    <sheet name="Région 2" sheetId="5" r:id="rId4"/>
    <sheet name="Région 3" sheetId="6" r:id="rId5"/>
    <sheet name="Prévisions" sheetId="1" r:id="rId6"/>
  </sheets>
  <definedNames>
    <definedName name="T1_Augmentation">Prévisions!$B$15</definedName>
    <definedName name="T2_Augmentation">Prévisions!$B$16</definedName>
    <definedName name="T3_Augmentation">Prévisions!$B$17</definedName>
    <definedName name="T4_Augmentation">Prévisions!$B$18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2" l="1"/>
  <c r="D12" i="2"/>
  <c r="C12" i="2"/>
  <c r="B12" i="2"/>
  <c r="E12" i="1" l="1"/>
  <c r="D12" i="1"/>
  <c r="C12" i="1"/>
  <c r="B12" i="1"/>
  <c r="E12" i="6"/>
  <c r="D12" i="6"/>
  <c r="C12" i="6"/>
  <c r="B12" i="6"/>
  <c r="E12" i="5"/>
  <c r="D12" i="5"/>
  <c r="C12" i="5"/>
  <c r="B12" i="5"/>
  <c r="E12" i="4"/>
  <c r="D12" i="4"/>
  <c r="C12" i="4"/>
  <c r="B12" i="4"/>
  <c r="F5" i="2" l="1"/>
  <c r="F6" i="2"/>
  <c r="F7" i="2"/>
  <c r="F8" i="2"/>
  <c r="F9" i="2"/>
  <c r="F10" i="2"/>
  <c r="F11" i="2"/>
  <c r="F5" i="4"/>
  <c r="F6" i="4"/>
  <c r="F7" i="4"/>
  <c r="F8" i="4"/>
  <c r="F9" i="4"/>
  <c r="F10" i="4"/>
  <c r="F11" i="4"/>
  <c r="F5" i="5"/>
  <c r="F6" i="5"/>
  <c r="F7" i="5"/>
  <c r="F8" i="5"/>
  <c r="F9" i="5"/>
  <c r="F10" i="5"/>
  <c r="F11" i="5"/>
  <c r="F5" i="6"/>
  <c r="F6" i="6"/>
  <c r="F7" i="6"/>
  <c r="F8" i="6"/>
  <c r="F9" i="6"/>
  <c r="F10" i="6"/>
  <c r="F11" i="6"/>
  <c r="F5" i="1"/>
  <c r="F6" i="1"/>
  <c r="F7" i="1"/>
  <c r="F8" i="1"/>
  <c r="F9" i="1"/>
  <c r="F10" i="1"/>
  <c r="F11" i="1"/>
  <c r="F4" i="2"/>
  <c r="F12" i="2" s="1"/>
  <c r="F4" i="4"/>
  <c r="F4" i="5"/>
  <c r="F4" i="6"/>
  <c r="F4" i="1"/>
  <c r="F12" i="1" l="1"/>
  <c r="F12" i="4"/>
  <c r="F12" i="5"/>
  <c r="F12" i="6"/>
</calcChain>
</file>

<file path=xl/sharedStrings.xml><?xml version="1.0" encoding="utf-8"?>
<sst xmlns="http://schemas.openxmlformats.org/spreadsheetml/2006/main" count="92" uniqueCount="20">
  <si>
    <t>Northwind Traders</t>
  </si>
  <si>
    <t>Total</t>
  </si>
  <si>
    <t>Kayak</t>
  </si>
  <si>
    <t>Yacht</t>
  </si>
  <si>
    <t>Résumé des ventes annuelles</t>
  </si>
  <si>
    <t>Produit</t>
  </si>
  <si>
    <t>Trimestre 1</t>
  </si>
  <si>
    <t>Trimestre 2</t>
  </si>
  <si>
    <t>Trimestre 3</t>
  </si>
  <si>
    <t>Trimestre 4</t>
  </si>
  <si>
    <t>Ventes totales</t>
  </si>
  <si>
    <t>Voilier</t>
  </si>
  <si>
    <t>Hors-bord</t>
  </si>
  <si>
    <t>Bateau habitable</t>
  </si>
  <si>
    <t>Jet ski</t>
  </si>
  <si>
    <t>Canoë</t>
  </si>
  <si>
    <t>Bateau de pêche</t>
  </si>
  <si>
    <t>Montant des ventes le plus élevé</t>
  </si>
  <si>
    <t>Montant des ventes le plus faible</t>
  </si>
  <si>
    <t>Pourcentage d'augmentation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</si>
</sst>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\ [$€-40C]_-;\-* #,##0\ [$€-40C]_-;_-* &quot;-&quot;??\ [$€-40C]_-;_-@_-"/>
  </numFmts>
  <fonts count="9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4"/>
      <color theme="0"/>
      <name val="Century Gothic"/>
      <family val="2"/>
      <scheme val="minor"/>
    </font>
    <font>
      <sz val="22"/>
      <color theme="0"/>
      <name val="Century Gothic"/>
      <family val="2"/>
      <scheme val="minor"/>
    </font>
    <font>
      <sz val="28"/>
      <color theme="0"/>
      <name val="Century Gothic"/>
      <family val="2"/>
      <scheme val="minor"/>
    </font>
    <font>
      <b/>
      <i/>
      <sz val="11"/>
      <color theme="1"/>
      <name val="Century Gothic"/>
      <family val="2"/>
      <scheme val="minor"/>
    </font>
    <font>
      <sz val="11"/>
      <name val="Century Gothic"/>
      <family val="2"/>
      <scheme val="minor"/>
    </font>
    <font>
      <b/>
      <sz val="11"/>
      <color theme="1"/>
      <name val="Century Gothic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0" xfId="2"/>
    <xf numFmtId="0" fontId="4" fillId="2" borderId="0" xfId="2" applyFont="1"/>
    <xf numFmtId="0" fontId="5" fillId="2" borderId="0" xfId="2" applyFont="1"/>
    <xf numFmtId="0" fontId="0" fillId="0" borderId="0" xfId="0"/>
    <xf numFmtId="164" fontId="0" fillId="0" borderId="0" xfId="0" applyNumberFormat="1"/>
    <xf numFmtId="0" fontId="2" fillId="2" borderId="0" xfId="2"/>
    <xf numFmtId="0" fontId="3" fillId="2" borderId="0" xfId="2" applyFont="1"/>
    <xf numFmtId="0" fontId="4" fillId="2" borderId="0" xfId="2" applyFont="1"/>
    <xf numFmtId="0" fontId="5" fillId="2" borderId="0" xfId="2" applyFont="1"/>
    <xf numFmtId="0" fontId="0" fillId="0" borderId="0" xfId="0" applyAlignment="1">
      <alignment horizontal="right"/>
    </xf>
    <xf numFmtId="0" fontId="7" fillId="0" borderId="0" xfId="0" applyFont="1"/>
    <xf numFmtId="0" fontId="0" fillId="0" borderId="0" xfId="0" applyAlignment="1">
      <alignment horizontal="left" vertical="top"/>
    </xf>
    <xf numFmtId="0" fontId="7" fillId="3" borderId="1" xfId="3" applyFont="1" applyBorder="1" applyAlignment="1">
      <alignment horizontal="left" vertical="top"/>
    </xf>
    <xf numFmtId="0" fontId="7" fillId="3" borderId="1" xfId="3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4" borderId="0" xfId="0" applyFill="1" applyAlignment="1">
      <alignment horizontal="left" vertical="top"/>
    </xf>
    <xf numFmtId="0" fontId="0" fillId="5" borderId="0" xfId="0" applyFill="1" applyAlignment="1">
      <alignment horizontal="left" vertical="top"/>
    </xf>
    <xf numFmtId="9" fontId="6" fillId="0" borderId="0" xfId="4" applyNumberFormat="1" applyFont="1" applyAlignment="1">
      <alignment vertical="top"/>
    </xf>
    <xf numFmtId="0" fontId="8" fillId="4" borderId="0" xfId="0" applyFont="1" applyFill="1"/>
    <xf numFmtId="165" fontId="0" fillId="0" borderId="0" xfId="0" applyNumberFormat="1" applyAlignment="1">
      <alignment horizontal="center" vertical="top"/>
    </xf>
    <xf numFmtId="165" fontId="0" fillId="0" borderId="0" xfId="0" applyNumberFormat="1"/>
    <xf numFmtId="165" fontId="0" fillId="0" borderId="0" xfId="1" applyNumberFormat="1" applyFont="1" applyAlignment="1">
      <alignment horizontal="center" vertical="top"/>
    </xf>
    <xf numFmtId="165" fontId="0" fillId="5" borderId="0" xfId="1" applyNumberFormat="1" applyFont="1" applyFill="1" applyAlignment="1">
      <alignment horizontal="center" vertical="top"/>
    </xf>
    <xf numFmtId="165" fontId="0" fillId="4" borderId="0" xfId="0" applyNumberFormat="1" applyFont="1" applyFill="1" applyAlignment="1">
      <alignment horizontal="center" vertical="top"/>
    </xf>
    <xf numFmtId="165" fontId="0" fillId="0" borderId="0" xfId="1" applyNumberFormat="1" applyFont="1" applyAlignment="1">
      <alignment horizontal="right" vertical="top"/>
    </xf>
    <xf numFmtId="165" fontId="0" fillId="5" borderId="0" xfId="1" applyNumberFormat="1" applyFont="1" applyFill="1" applyAlignment="1">
      <alignment horizontal="right" vertical="top"/>
    </xf>
    <xf numFmtId="165" fontId="0" fillId="4" borderId="0" xfId="0" applyNumberFormat="1" applyFont="1" applyFill="1" applyAlignment="1">
      <alignment horizontal="left" vertical="top"/>
    </xf>
    <xf numFmtId="165" fontId="0" fillId="4" borderId="0" xfId="0" applyNumberFormat="1" applyFill="1" applyAlignment="1">
      <alignment horizontal="center" vertical="top"/>
    </xf>
    <xf numFmtId="0" fontId="0" fillId="4" borderId="2" xfId="0" applyFill="1" applyBorder="1" applyAlignment="1">
      <alignment vertical="top"/>
    </xf>
    <xf numFmtId="165" fontId="0" fillId="4" borderId="2" xfId="0" applyNumberFormat="1" applyFont="1" applyFill="1" applyBorder="1" applyAlignment="1">
      <alignment vertical="top"/>
    </xf>
  </cellXfs>
  <cellStyles count="5">
    <cellStyle name="20 % - Accent1" xfId="3" builtinId="30"/>
    <cellStyle name="Accent1" xfId="2" builtinId="29"/>
    <cellStyle name="Milliers" xfId="1" builtinId="3"/>
    <cellStyle name="Normal" xfId="0" builtinId="0"/>
    <cellStyle name="Pourcentage" xfId="4" builtinId="5"/>
  </cellStyles>
  <dxfs count="78">
    <dxf>
      <numFmt numFmtId="166" formatCode="_(&quot;$&quot;* #,##0_);_(&quot;$&quot;* \(#,##0\);_(&quot;$&quot;* &quot;-&quot;??_);_(@_)"/>
      <fill>
        <patternFill patternType="solid">
          <fgColor indexed="64"/>
          <bgColor theme="4" tint="0.79998168889431442"/>
        </patternFill>
      </fill>
      <alignment horizontal="center" vertical="top" textRotation="0" wrapText="0" indent="0" justifyLastLine="0" shrinkToFit="0" readingOrder="0"/>
    </dxf>
    <dxf>
      <numFmt numFmtId="165" formatCode="_-* #,##0\ [$€-40C]_-;\-* #,##0\ [$€-40C]_-;_-* &quot;-&quot;??\ [$€-40C]_-;_-@_-"/>
      <alignment horizontal="center" vertical="top" textRotation="0" wrapText="0" indent="0" justifyLastLine="0" shrinkToFit="0" readingOrder="0"/>
    </dxf>
    <dxf>
      <numFmt numFmtId="166" formatCode="_(&quot;$&quot;* #,##0_);_(&quot;$&quot;* \(#,##0\);_(&quot;$&quot;* &quot;-&quot;??_);_(@_)"/>
      <fill>
        <patternFill patternType="solid">
          <fgColor indexed="64"/>
          <bgColor theme="4" tint="0.79998168889431442"/>
        </patternFill>
      </fill>
      <alignment horizontal="center" vertical="top" textRotation="0" wrapText="0" indent="0" justifyLastLine="0" shrinkToFit="0" readingOrder="0"/>
    </dxf>
    <dxf>
      <numFmt numFmtId="165" formatCode="_-* #,##0\ [$€-40C]_-;\-* #,##0\ [$€-40C]_-;_-* &quot;-&quot;??\ [$€-40C]_-;_-@_-"/>
      <alignment horizontal="center" vertical="top" textRotation="0" wrapText="0" indent="0" justifyLastLine="0" shrinkToFit="0" readingOrder="0"/>
    </dxf>
    <dxf>
      <numFmt numFmtId="166" formatCode="_(&quot;$&quot;* #,##0_);_(&quot;$&quot;* \(#,##0\);_(&quot;$&quot;* &quot;-&quot;??_);_(@_)"/>
      <fill>
        <patternFill patternType="solid">
          <fgColor indexed="64"/>
          <bgColor theme="4" tint="0.79998168889431442"/>
        </patternFill>
      </fill>
      <alignment horizontal="center" vertical="top" textRotation="0" wrapText="0" indent="0" justifyLastLine="0" shrinkToFit="0" readingOrder="0"/>
    </dxf>
    <dxf>
      <numFmt numFmtId="165" formatCode="_-* #,##0\ [$€-40C]_-;\-* #,##0\ [$€-40C]_-;_-* &quot;-&quot;??\ [$€-40C]_-;_-@_-"/>
      <alignment horizontal="center" vertical="top" textRotation="0" wrapText="0" indent="0" justifyLastLine="0" shrinkToFit="0" readingOrder="0"/>
    </dxf>
    <dxf>
      <numFmt numFmtId="166" formatCode="_(&quot;$&quot;* #,##0_);_(&quot;$&quot;* \(#,##0\);_(&quot;$&quot;* &quot;-&quot;??_);_(@_)"/>
      <fill>
        <patternFill patternType="solid">
          <fgColor indexed="64"/>
          <bgColor theme="4" tint="0.79998168889431442"/>
        </patternFill>
      </fill>
      <alignment horizontal="center" vertical="top" textRotation="0" wrapText="0" indent="0" justifyLastLine="0" shrinkToFit="0" readingOrder="0"/>
    </dxf>
    <dxf>
      <numFmt numFmtId="165" formatCode="_-* #,##0\ [$€-40C]_-;\-* #,##0\ [$€-40C]_-;_-* &quot;-&quot;??\ [$€-40C]_-;_-@_-"/>
      <alignment horizontal="center" vertical="top" textRotation="0" wrapText="0" indent="0" justifyLastLine="0" shrinkToFit="0" readingOrder="0"/>
    </dxf>
    <dxf>
      <numFmt numFmtId="166" formatCode="_(&quot;$&quot;* #,##0_);_(&quot;$&quot;* \(#,##0\);_(&quot;$&quot;* &quot;-&quot;??_);_(@_)"/>
      <fill>
        <patternFill patternType="solid">
          <fgColor indexed="64"/>
          <bgColor theme="4" tint="0.79998168889431442"/>
        </patternFill>
      </fill>
      <alignment horizontal="center" vertical="top" textRotation="0" wrapText="0" indent="0" justifyLastLine="0" shrinkToFit="0" readingOrder="0"/>
    </dxf>
    <dxf>
      <numFmt numFmtId="165" formatCode="_-* #,##0\ [$€-40C]_-;\-* #,##0\ [$€-40C]_-;_-* &quot;-&quot;??\ [$€-40C]_-;_-@_-"/>
      <alignment horizontal="center" vertical="top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border outline="0">
        <bottom style="double">
          <color theme="4"/>
        </bottom>
      </border>
    </dxf>
    <dxf>
      <alignment horizontal="left" vertical="top" textRotation="0" wrapText="0" indent="0" justifyLastLine="0" shrinkToFit="0" readingOrder="0"/>
    </dxf>
    <dxf>
      <border outline="0">
        <bottom style="medium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6" formatCode="_(&quot;$&quot;* #,##0_);_(&quot;$&quot;* \(#,##0\);_(&quot;$&quot;* &quot;-&quot;??_);_(@_)"/>
      <fill>
        <patternFill patternType="solid">
          <fgColor indexed="64"/>
          <bgColor theme="4" tint="0.79998168889431442"/>
        </patternFill>
      </fill>
      <alignment horizontal="left" vertical="top" textRotation="0" wrapText="0" indent="0" justifyLastLine="0" shrinkToFit="0" readingOrder="0"/>
    </dxf>
    <dxf>
      <numFmt numFmtId="165" formatCode="_-* #,##0\ [$€-40C]_-;\-* #,##0\ [$€-40C]_-;_-* &quot;-&quot;??\ [$€-40C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6" formatCode="_(&quot;$&quot;* #,##0_);_(&quot;$&quot;* \(#,##0\);_(&quot;$&quot;* &quot;-&quot;??_);_(@_)"/>
      <fill>
        <patternFill patternType="solid">
          <fgColor indexed="64"/>
          <bgColor theme="4" tint="0.79998168889431442"/>
        </patternFill>
      </fill>
      <alignment horizontal="left" vertical="top" textRotation="0" wrapText="0" indent="0" justifyLastLine="0" shrinkToFit="0" readingOrder="0"/>
    </dxf>
    <dxf>
      <numFmt numFmtId="165" formatCode="_-* #,##0\ [$€-40C]_-;\-* #,##0\ [$€-40C]_-;_-* &quot;-&quot;??\ [$€-40C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6" formatCode="_(&quot;$&quot;* #,##0_);_(&quot;$&quot;* \(#,##0\);_(&quot;$&quot;* &quot;-&quot;??_);_(@_)"/>
      <fill>
        <patternFill patternType="solid">
          <fgColor indexed="64"/>
          <bgColor theme="4" tint="0.79998168889431442"/>
        </patternFill>
      </fill>
      <alignment horizontal="left" vertical="top" textRotation="0" wrapText="0" indent="0" justifyLastLine="0" shrinkToFit="0" readingOrder="0"/>
    </dxf>
    <dxf>
      <numFmt numFmtId="165" formatCode="_-* #,##0\ [$€-40C]_-;\-* #,##0\ [$€-40C]_-;_-* &quot;-&quot;??\ [$€-40C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6" formatCode="_(&quot;$&quot;* #,##0_);_(&quot;$&quot;* \(#,##0\);_(&quot;$&quot;* &quot;-&quot;??_);_(@_)"/>
      <fill>
        <patternFill patternType="solid">
          <fgColor indexed="64"/>
          <bgColor theme="4" tint="0.79998168889431442"/>
        </patternFill>
      </fill>
      <alignment horizontal="left" vertical="top" textRotation="0" wrapText="0" indent="0" justifyLastLine="0" shrinkToFit="0" readingOrder="0"/>
    </dxf>
    <dxf>
      <numFmt numFmtId="165" formatCode="_-* #,##0\ [$€-40C]_-;\-* #,##0\ [$€-40C]_-;_-* &quot;-&quot;??\ [$€-40C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6" formatCode="_(&quot;$&quot;* #,##0_);_(&quot;$&quot;* \(#,##0\);_(&quot;$&quot;* &quot;-&quot;??_);_(@_)"/>
      <fill>
        <patternFill patternType="solid">
          <fgColor indexed="64"/>
          <bgColor theme="4" tint="0.79998168889431442"/>
        </patternFill>
      </fill>
      <alignment horizontal="left" vertical="top" textRotation="0" wrapText="0" indent="0" justifyLastLine="0" shrinkToFit="0" readingOrder="0"/>
    </dxf>
    <dxf>
      <numFmt numFmtId="165" formatCode="_-* #,##0\ [$€-40C]_-;\-* #,##0\ [$€-40C]_-;_-* &quot;-&quot;??\ [$€-40C]_-;_-@_-"/>
    </dxf>
    <dxf>
      <fill>
        <patternFill patternType="solid">
          <fgColor indexed="64"/>
          <bgColor theme="4" tint="0.79998168889431442"/>
        </patternFill>
      </fill>
      <alignment horizontal="left" vertical="top" textRotation="0" wrapText="0" indent="0" justifyLastLine="0" shrinkToFit="0" readingOrder="0"/>
    </dxf>
    <dxf>
      <alignment vertical="top" textRotation="0" wrapText="0" indent="0" justifyLastLine="0" shrinkToFit="0" readingOrder="0"/>
    </dxf>
    <dxf>
      <border outline="0">
        <bottom style="double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alignment horizontal="center" vertical="top" textRotation="0" wrapText="0" indent="0" justifyLastLine="0" shrinkToFit="0" readingOrder="0"/>
    </dxf>
    <dxf>
      <border outline="0">
        <bottom style="medium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6" formatCode="_(&quot;$&quot;* #,##0_);_(&quot;$&quot;* \(#,##0\);_(&quot;$&quot;* &quot;-&quot;??_);_(@_)"/>
      <fill>
        <patternFill patternType="solid">
          <fgColor indexed="64"/>
          <bgColor theme="4" tint="0.79998168889431442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5" formatCode="_-* #,##0\ [$€-40C]_-;\-* #,##0\ [$€-40C]_-;_-* &quot;-&quot;??\ [$€-40C]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6" formatCode="_(&quot;$&quot;* #,##0_);_(&quot;$&quot;* \(#,##0\);_(&quot;$&quot;* &quot;-&quot;??_);_(@_)"/>
      <fill>
        <patternFill patternType="solid">
          <fgColor indexed="64"/>
          <bgColor theme="4" tint="0.79998168889431442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5" formatCode="_-* #,##0\ [$€-40C]_-;\-* #,##0\ [$€-40C]_-;_-* &quot;-&quot;??\ [$€-40C]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6" formatCode="_(&quot;$&quot;* #,##0_);_(&quot;$&quot;* \(#,##0\);_(&quot;$&quot;* &quot;-&quot;??_);_(@_)"/>
      <fill>
        <patternFill patternType="solid">
          <fgColor indexed="64"/>
          <bgColor theme="4" tint="0.79998168889431442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5" formatCode="_-* #,##0\ [$€-40C]_-;\-* #,##0\ [$€-40C]_-;_-* &quot;-&quot;??\ [$€-40C]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6" formatCode="_(&quot;$&quot;* #,##0_);_(&quot;$&quot;* \(#,##0\);_(&quot;$&quot;* &quot;-&quot;??_);_(@_)"/>
      <fill>
        <patternFill patternType="solid">
          <fgColor indexed="64"/>
          <bgColor theme="4" tint="0.79998168889431442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5" formatCode="_-* #,##0\ [$€-40C]_-;\-* #,##0\ [$€-40C]_-;_-* &quot;-&quot;??\ [$€-40C]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6" formatCode="_(&quot;$&quot;* #,##0_);_(&quot;$&quot;* \(#,##0\);_(&quot;$&quot;* &quot;-&quot;??_);_(@_)"/>
      <fill>
        <patternFill patternType="solid">
          <fgColor indexed="64"/>
          <bgColor theme="4" tint="0.79998168889431442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5" formatCode="_-* #,##0\ [$€-40C]_-;\-* #,##0\ [$€-40C]_-;_-* &quot;-&quot;??\ [$€-40C]_-;_-@_-"/>
      <alignment horizontal="center" vertical="top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  <alignment vertical="top" textRotation="0" wrapText="0" indent="0" justifyLastLine="0" shrinkToFit="0" readingOrder="0"/>
    </dxf>
    <dxf>
      <border outline="0">
        <bottom style="double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6" formatCode="_(&quot;$&quot;* #,##0_);_(&quot;$&quot;* \(#,##0\);_(&quot;$&quot;* &quot;-&quot;??_);_(@_)"/>
      <fill>
        <patternFill patternType="solid">
          <fgColor indexed="64"/>
          <bgColor theme="4" tint="0.79998168889431442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5" formatCode="_-* #,##0\ [$€-40C]_-;\-* #,##0\ [$€-40C]_-;_-* &quot;-&quot;??\ [$€-40C]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6" formatCode="_(&quot;$&quot;* #,##0_);_(&quot;$&quot;* \(#,##0\);_(&quot;$&quot;* &quot;-&quot;??_);_(@_)"/>
      <fill>
        <patternFill patternType="solid">
          <fgColor indexed="64"/>
          <bgColor theme="4" tint="0.79998168889431442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5" formatCode="_-* #,##0\ [$€-40C]_-;\-* #,##0\ [$€-40C]_-;_-* &quot;-&quot;??\ [$€-40C]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6" formatCode="_(&quot;$&quot;* #,##0_);_(&quot;$&quot;* \(#,##0\);_(&quot;$&quot;* &quot;-&quot;??_);_(@_)"/>
      <fill>
        <patternFill patternType="solid">
          <fgColor indexed="64"/>
          <bgColor theme="4" tint="0.79998168889431442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5" formatCode="_-* #,##0\ [$€-40C]_-;\-* #,##0\ [$€-40C]_-;_-* &quot;-&quot;??\ [$€-40C]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6" formatCode="_(&quot;$&quot;* #,##0_);_(&quot;$&quot;* \(#,##0\);_(&quot;$&quot;* &quot;-&quot;??_);_(@_)"/>
      <fill>
        <patternFill patternType="solid">
          <fgColor indexed="64"/>
          <bgColor theme="4" tint="0.79998168889431442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5" formatCode="_-* #,##0\ [$€-40C]_-;\-* #,##0\ [$€-40C]_-;_-* &quot;-&quot;??\ [$€-40C]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6" formatCode="_(&quot;$&quot;* #,##0_);_(&quot;$&quot;* \(#,##0\);_(&quot;$&quot;* &quot;-&quot;??_);_(@_)"/>
      <fill>
        <patternFill patternType="solid">
          <fgColor indexed="64"/>
          <bgColor theme="4" tint="0.79998168889431442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5" formatCode="_-* #,##0\ [$€-40C]_-;\-* #,##0\ [$€-40C]_-;_-* &quot;-&quot;??\ [$€-40C]_-;_-@_-"/>
      <alignment horizontal="center" vertical="top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  <alignment horizontal="general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alignment horizontal="left" vertical="top" textRotation="0" wrapText="0" indent="0" justifyLastLine="0" shrinkToFit="0" readingOrder="0"/>
    </dxf>
    <dxf>
      <numFmt numFmtId="165" formatCode="_-* #,##0\ [$€-40C]_-;\-* #,##0\ [$€-40C]_-;_-* &quot;-&quot;??\ [$€-40C]_-;_-@_-"/>
      <fill>
        <patternFill patternType="solid">
          <fgColor indexed="64"/>
          <bgColor theme="4" tint="0.79998168889431442"/>
        </patternFill>
      </fill>
      <alignment horizontal="center" vertical="top" textRotation="0" wrapText="0" indent="0" justifyLastLine="0" shrinkToFit="0" readingOrder="0"/>
    </dxf>
    <dxf>
      <numFmt numFmtId="165" formatCode="_-* #,##0\ [$€-40C]_-;\-* #,##0\ [$€-40C]_-;_-* &quot;-&quot;??\ [$€-40C]_-;_-@_-"/>
      <fill>
        <patternFill patternType="solid">
          <fgColor indexed="64"/>
          <bgColor theme="4" tint="0.79998168889431442"/>
        </patternFill>
      </fill>
      <alignment horizontal="center" vertical="top" textRotation="0" wrapText="0" indent="0" justifyLastLine="0" shrinkToFit="0" readingOrder="0"/>
    </dxf>
    <dxf>
      <numFmt numFmtId="165" formatCode="_-* #,##0\ [$€-40C]_-;\-* #,##0\ [$€-40C]_-;_-* &quot;-&quot;??\ [$€-40C]_-;_-@_-"/>
      <fill>
        <patternFill patternType="solid">
          <fgColor indexed="64"/>
          <bgColor theme="4" tint="0.79998168889431442"/>
        </patternFill>
      </fill>
      <alignment horizontal="center" vertical="top" textRotation="0" wrapText="0" indent="0" justifyLastLine="0" shrinkToFit="0" readingOrder="0"/>
    </dxf>
    <dxf>
      <numFmt numFmtId="165" formatCode="_-* #,##0\ [$€-40C]_-;\-* #,##0\ [$€-40C]_-;_-* &quot;-&quot;??\ [$€-40C]_-;_-@_-"/>
      <fill>
        <patternFill patternType="solid">
          <fgColor indexed="64"/>
          <bgColor theme="4" tint="0.79998168889431442"/>
        </patternFill>
      </fill>
      <alignment horizontal="center" vertical="top" textRotation="0" wrapText="0" indent="0" justifyLastLine="0" shrinkToFit="0" readingOrder="0"/>
    </dxf>
    <dxf>
      <numFmt numFmtId="165" formatCode="_-* #,##0\ [$€-40C]_-;\-* #,##0\ [$€-40C]_-;_-* &quot;-&quot;??\ [$€-40C]_-;_-@_-"/>
      <fill>
        <patternFill patternType="solid">
          <fgColor indexed="64"/>
          <bgColor theme="4" tint="0.79998168889431442"/>
        </patternFill>
      </fill>
      <alignment horizontal="center" vertical="top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top" textRotation="0" wrapText="0" indent="0" justifyLastLine="0" shrinkToFit="0" readingOrder="0"/>
    </dxf>
    <dxf>
      <border outline="0">
        <bottom style="double">
          <color theme="4"/>
        </bottom>
      </border>
    </dxf>
    <dxf>
      <alignment horizontal="left" vertical="top" textRotation="0" wrapText="0" indent="0" justifyLastLine="0" shrinkToFit="0" readingOrder="0"/>
    </dxf>
    <dxf>
      <border outline="0">
        <bottom style="medium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alignment horizontal="left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Véhicule nautique personnel le plus vendu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Résumé!$B$3</c:f>
              <c:strCache>
                <c:ptCount val="1"/>
                <c:pt idx="0">
                  <c:v>Trimestre 1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strRef>
              <c:f>Résumé!$A$7:$A$9</c:f>
              <c:strCache>
                <c:ptCount val="3"/>
                <c:pt idx="0">
                  <c:v>Jet ski</c:v>
                </c:pt>
                <c:pt idx="1">
                  <c:v>Kayak</c:v>
                </c:pt>
                <c:pt idx="2">
                  <c:v>Canoë</c:v>
                </c:pt>
              </c:strCache>
            </c:strRef>
          </c:cat>
          <c:val>
            <c:numRef>
              <c:f>Résumé!$B$7:$B$9</c:f>
              <c:numCache>
                <c:formatCode>_-* #\ ##0\ [$€-40C]_-;\-* #\ ##0\ [$€-40C]_-;_-* "-"??\ [$€-40C]_-;_-@_-</c:formatCode>
                <c:ptCount val="3"/>
                <c:pt idx="0">
                  <c:v>1150000</c:v>
                </c:pt>
                <c:pt idx="1">
                  <c:v>550000</c:v>
                </c:pt>
                <c:pt idx="2">
                  <c:v>200000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4D-4936-BC7D-11BAEEE20688}"/>
            </c:ext>
          </c:extLst>
        </c:ser>
        <c:ser>
          <c:idx val="1"/>
          <c:order val="1"/>
          <c:tx>
            <c:strRef>
              <c:f>Résumé!$C$3</c:f>
              <c:strCache>
                <c:ptCount val="1"/>
                <c:pt idx="0">
                  <c:v>Trimestre 2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cat>
            <c:strRef>
              <c:f>Résumé!$A$7:$A$9</c:f>
              <c:strCache>
                <c:ptCount val="3"/>
                <c:pt idx="0">
                  <c:v>Jet ski</c:v>
                </c:pt>
                <c:pt idx="1">
                  <c:v>Kayak</c:v>
                </c:pt>
                <c:pt idx="2">
                  <c:v>Canoë</c:v>
                </c:pt>
              </c:strCache>
            </c:strRef>
          </c:cat>
          <c:val>
            <c:numRef>
              <c:f>Résumé!$C$7:$C$9</c:f>
              <c:numCache>
                <c:formatCode>_-* #\ ##0\ [$€-40C]_-;\-* #\ ##0\ [$€-40C]_-;_-* "-"??\ [$€-40C]_-;_-@_-</c:formatCode>
                <c:ptCount val="3"/>
                <c:pt idx="0">
                  <c:v>1850000</c:v>
                </c:pt>
                <c:pt idx="1">
                  <c:v>650000</c:v>
                </c:pt>
                <c:pt idx="2">
                  <c:v>375000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4D-4936-BC7D-11BAEEE20688}"/>
            </c:ext>
          </c:extLst>
        </c:ser>
        <c:ser>
          <c:idx val="2"/>
          <c:order val="2"/>
          <c:tx>
            <c:strRef>
              <c:f>Résumé!$D$3</c:f>
              <c:strCache>
                <c:ptCount val="1"/>
                <c:pt idx="0">
                  <c:v>Trimestre 3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cat>
            <c:strRef>
              <c:f>Résumé!$A$7:$A$9</c:f>
              <c:strCache>
                <c:ptCount val="3"/>
                <c:pt idx="0">
                  <c:v>Jet ski</c:v>
                </c:pt>
                <c:pt idx="1">
                  <c:v>Kayak</c:v>
                </c:pt>
                <c:pt idx="2">
                  <c:v>Canoë</c:v>
                </c:pt>
              </c:strCache>
            </c:strRef>
          </c:cat>
          <c:val>
            <c:numRef>
              <c:f>Résumé!$D$7:$D$9</c:f>
              <c:numCache>
                <c:formatCode>_-* #\ ##0\ [$€-40C]_-;\-* #\ ##0\ [$€-40C]_-;_-* "-"??\ [$€-40C]_-;_-@_-</c:formatCode>
                <c:ptCount val="3"/>
                <c:pt idx="0">
                  <c:v>2300000</c:v>
                </c:pt>
                <c:pt idx="1">
                  <c:v>525000</c:v>
                </c:pt>
                <c:pt idx="2">
                  <c:v>240500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4D-4936-BC7D-11BAEEE20688}"/>
            </c:ext>
          </c:extLst>
        </c:ser>
        <c:ser>
          <c:idx val="3"/>
          <c:order val="3"/>
          <c:tx>
            <c:strRef>
              <c:f>Résumé!$E$3</c:f>
              <c:strCache>
                <c:ptCount val="1"/>
                <c:pt idx="0">
                  <c:v>Trimestre 4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cat>
            <c:strRef>
              <c:f>Résumé!$A$7:$A$9</c:f>
              <c:strCache>
                <c:ptCount val="3"/>
                <c:pt idx="0">
                  <c:v>Jet ski</c:v>
                </c:pt>
                <c:pt idx="1">
                  <c:v>Kayak</c:v>
                </c:pt>
                <c:pt idx="2">
                  <c:v>Canoë</c:v>
                </c:pt>
              </c:strCache>
            </c:strRef>
          </c:cat>
          <c:val>
            <c:numRef>
              <c:f>Résumé!$E$7:$E$9</c:f>
              <c:numCache>
                <c:formatCode>_-* #\ ##0\ [$€-40C]_-;\-* #\ ##0\ [$€-40C]_-;_-* "-"??\ [$€-40C]_-;_-@_-</c:formatCode>
                <c:ptCount val="3"/>
                <c:pt idx="0">
                  <c:v>575000</c:v>
                </c:pt>
                <c:pt idx="1">
                  <c:v>500000</c:v>
                </c:pt>
                <c:pt idx="2">
                  <c:v>127500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D5-4CBE-8FA1-840068C03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225183440"/>
        <c:axId val="122357968"/>
        <c:axId val="0"/>
      </c:bar3DChart>
      <c:catAx>
        <c:axId val="22518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2357968"/>
        <c:crosses val="autoZero"/>
        <c:auto val="1"/>
        <c:lblAlgn val="ctr"/>
        <c:lblOffset val="100"/>
        <c:noMultiLvlLbl val="0"/>
      </c:catAx>
      <c:valAx>
        <c:axId val="122357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[$€-40C]_-;\-* #\ ##0\ [$€-40C]_-;_-* &quot;-&quot;??\ [$€-40C]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5183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43F0178-6DB2-4F21-97E9-C4E18396D469}">
  <sheetPr>
    <tabColor theme="4"/>
  </sheetPr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sv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sv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sv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sv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876300</xdr:colOff>
      <xdr:row>0</xdr:row>
      <xdr:rowOff>28575</xdr:rowOff>
    </xdr:from>
    <xdr:to>
      <xdr:col>3</xdr:col>
      <xdr:colOff>638175</xdr:colOff>
      <xdr:row>2</xdr:row>
      <xdr:rowOff>0</xdr:rowOff>
    </xdr:to>
    <xdr:pic>
      <xdr:nvPicPr>
        <xdr:cNvPr id="2" name="Graphique 1" descr="Logo avec ancre blanche">
          <a:extLst>
            <a:ext uri="{FF2B5EF4-FFF2-40B4-BE49-F238E27FC236}">
              <a16:creationId xmlns:a16="http://schemas.microsoft.com/office/drawing/2014/main" id="{A1B7443A-1B6E-4BC7-8881-95F434ACC1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552950" y="28575"/>
          <a:ext cx="1028700" cy="771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 descr="Column chart with Jet Ski, Kayak and Canoe as category X labels and Quarter 1, Quarter 2, Quarter 3 and Quarter 4 in the legend.">
          <a:extLst>
            <a:ext uri="{FF2B5EF4-FFF2-40B4-BE49-F238E27FC236}">
              <a16:creationId xmlns:a16="http://schemas.microsoft.com/office/drawing/2014/main" id="{42FDD9FF-0828-4EFE-9DEB-1439C6146CF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876300</xdr:colOff>
      <xdr:row>0</xdr:row>
      <xdr:rowOff>28575</xdr:rowOff>
    </xdr:from>
    <xdr:to>
      <xdr:col>3</xdr:col>
      <xdr:colOff>638175</xdr:colOff>
      <xdr:row>2</xdr:row>
      <xdr:rowOff>0</xdr:rowOff>
    </xdr:to>
    <xdr:pic>
      <xdr:nvPicPr>
        <xdr:cNvPr id="3" name="Graphique 1" descr="Logo avec ancre blanche">
          <a:extLst>
            <a:ext uri="{FF2B5EF4-FFF2-40B4-BE49-F238E27FC236}">
              <a16:creationId xmlns:a16="http://schemas.microsoft.com/office/drawing/2014/main" id="{523DA3C2-8752-45D8-8ACC-8A8A9D4E5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552950" y="28575"/>
          <a:ext cx="1028700" cy="7715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876300</xdr:colOff>
      <xdr:row>0</xdr:row>
      <xdr:rowOff>28575</xdr:rowOff>
    </xdr:from>
    <xdr:to>
      <xdr:col>3</xdr:col>
      <xdr:colOff>638175</xdr:colOff>
      <xdr:row>2</xdr:row>
      <xdr:rowOff>0</xdr:rowOff>
    </xdr:to>
    <xdr:pic>
      <xdr:nvPicPr>
        <xdr:cNvPr id="3" name="Graphique 1" descr="Logo avec ancre blanche">
          <a:extLst>
            <a:ext uri="{FF2B5EF4-FFF2-40B4-BE49-F238E27FC236}">
              <a16:creationId xmlns:a16="http://schemas.microsoft.com/office/drawing/2014/main" id="{FF73C99E-9635-40B9-817B-7B6B25749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552950" y="28575"/>
          <a:ext cx="1028700" cy="7715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876300</xdr:colOff>
      <xdr:row>0</xdr:row>
      <xdr:rowOff>28575</xdr:rowOff>
    </xdr:from>
    <xdr:to>
      <xdr:col>3</xdr:col>
      <xdr:colOff>638175</xdr:colOff>
      <xdr:row>2</xdr:row>
      <xdr:rowOff>0</xdr:rowOff>
    </xdr:to>
    <xdr:pic>
      <xdr:nvPicPr>
        <xdr:cNvPr id="3" name="Graphique 1" descr="Logo avec ancre blanche">
          <a:extLst>
            <a:ext uri="{FF2B5EF4-FFF2-40B4-BE49-F238E27FC236}">
              <a16:creationId xmlns:a16="http://schemas.microsoft.com/office/drawing/2014/main" id="{9AA527E7-C9ED-4374-AFF6-10E84F5530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552950" y="28575"/>
          <a:ext cx="1028700" cy="7715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876300</xdr:colOff>
      <xdr:row>0</xdr:row>
      <xdr:rowOff>28575</xdr:rowOff>
    </xdr:from>
    <xdr:to>
      <xdr:col>3</xdr:col>
      <xdr:colOff>638175</xdr:colOff>
      <xdr:row>2</xdr:row>
      <xdr:rowOff>0</xdr:rowOff>
    </xdr:to>
    <xdr:pic>
      <xdr:nvPicPr>
        <xdr:cNvPr id="3" name="Graphique 1" descr="Logo avec ancre blanche">
          <a:extLst>
            <a:ext uri="{FF2B5EF4-FFF2-40B4-BE49-F238E27FC236}">
              <a16:creationId xmlns:a16="http://schemas.microsoft.com/office/drawing/2014/main" id="{0EC1A7B0-E341-4CD1-8756-25011E5516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552950" y="28575"/>
          <a:ext cx="1028700" cy="7715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2813564-BF2D-47F1-8264-891E6623E5A4}" name="Tableau4" displayName="Tableau4" ref="A3:F12" totalsRowCount="1" headerRowDxfId="77" dataDxfId="75" totalsRowDxfId="73" headerRowBorderDxfId="76" tableBorderDxfId="74">
  <autoFilter ref="A3:F11" xr:uid="{6EAF12A1-2CD0-418E-9DBD-8D7A9FF86D32}"/>
  <tableColumns count="6">
    <tableColumn id="1" xr3:uid="{3B277277-D62C-40CD-B006-24BDA2AB7014}" name="Produit" totalsRowLabel="Total" dataDxfId="72" totalsRowDxfId="71"/>
    <tableColumn id="2" xr3:uid="{787ACEBC-1031-4F9F-AF54-D6BC9AFED713}" name="Trimestre 1" totalsRowFunction="sum" totalsRowDxfId="70"/>
    <tableColumn id="3" xr3:uid="{0357C894-27AB-474F-8254-9C82B1C4D5A6}" name="Trimestre 2" totalsRowFunction="sum" totalsRowDxfId="69"/>
    <tableColumn id="4" xr3:uid="{ACE9EF5F-ED76-4293-AACA-21A9A8E1EFDE}" name="Trimestre 3" totalsRowFunction="sum" totalsRowDxfId="68"/>
    <tableColumn id="5" xr3:uid="{B8ECD0DC-C6E9-472F-97DA-425BF9C81A67}" name="Trimestre 4" totalsRowFunction="sum" totalsRowDxfId="67"/>
    <tableColumn id="6" xr3:uid="{3E4ABC3B-9697-41DE-BD26-2FB0D68FFACD}" name="Ventes totales" totalsRowFunction="sum" totalsRowDxfId="66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A3C1277-712A-4556-8906-ACE83E6A426F}" name="Tableau1" displayName="Tableau1" ref="A3:F12" totalsRowCount="1" headerRowDxfId="65" dataDxfId="63" totalsRowDxfId="62" headerRowBorderDxfId="64">
  <autoFilter ref="A3:F11" xr:uid="{A77AD7B3-0A8E-452B-AF66-6162ED772365}"/>
  <tableColumns count="6">
    <tableColumn id="1" xr3:uid="{6FE2DD04-27DF-41D3-9472-579AE3EB558D}" name="Produit" totalsRowLabel="Total" dataDxfId="61" totalsRowDxfId="60"/>
    <tableColumn id="2" xr3:uid="{718A32A5-201E-4013-82E3-0218BF91E049}" name="Trimestre 1" totalsRowFunction="sum" dataDxfId="59" totalsRowDxfId="58"/>
    <tableColumn id="3" xr3:uid="{72FFA065-3323-4AE2-8DC2-73C3AEA4617F}" name="Trimestre 2" totalsRowFunction="sum" dataDxfId="57" totalsRowDxfId="56"/>
    <tableColumn id="4" xr3:uid="{AB1A66C5-DCD0-4C1B-9736-1083939AFE3D}" name="Trimestre 3" totalsRowFunction="sum" dataDxfId="55" totalsRowDxfId="54"/>
    <tableColumn id="5" xr3:uid="{CA9D3A1F-5B0A-4C36-A23D-3C426B78F41B}" name="Trimestre 4" totalsRowFunction="sum" dataDxfId="53" totalsRowDxfId="52"/>
    <tableColumn id="6" xr3:uid="{1432F52B-B235-4921-8C91-B58EBC0C24B0}" name="Ventes totales" totalsRowFunction="sum" dataDxfId="51" totalsRowDxfId="50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FCE4C51-F7D7-4E95-B61A-DC3BAA2B5B05}" name="Tableau3" displayName="Tableau3" ref="A3:F12" totalsRowCount="1" headerRowDxfId="49" dataDxfId="47" totalsRowDxfId="45" headerRowBorderDxfId="48" tableBorderDxfId="46">
  <autoFilter ref="A3:F11" xr:uid="{4EBC7014-78A3-4EF5-9CAD-13A49AC44E55}"/>
  <tableColumns count="6">
    <tableColumn id="1" xr3:uid="{361B6289-2786-4577-8B73-FC0A7D84D3C4}" name="Produit" totalsRowLabel="Total" dataDxfId="44" totalsRowDxfId="43"/>
    <tableColumn id="2" xr3:uid="{F1BD21FA-1483-44CE-9ECE-3C102247E633}" name="Trimestre 1" totalsRowFunction="sum" dataDxfId="42" totalsRowDxfId="41"/>
    <tableColumn id="3" xr3:uid="{50CCD690-A962-402F-9D19-BEE363FF6DD8}" name="Trimestre 2" totalsRowFunction="sum" dataDxfId="40" totalsRowDxfId="39"/>
    <tableColumn id="4" xr3:uid="{28C1B121-18EA-410C-9605-70EA2EC487A7}" name="Trimestre 3" totalsRowFunction="sum" dataDxfId="38" totalsRowDxfId="37"/>
    <tableColumn id="5" xr3:uid="{1E04D74B-7A01-4083-B384-E5F8345C7652}" name="Trimestre 4" totalsRowFunction="sum" dataDxfId="36" totalsRowDxfId="35"/>
    <tableColumn id="6" xr3:uid="{70B105F7-4077-4423-91B5-5FD5D121C925}" name="Ventes totales" totalsRowFunction="sum" dataDxfId="34" totalsRowDxfId="33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FCE185A-3A13-4960-BBDC-3A9C41DFCFD6}" name="Tableau2" displayName="Tableau2" ref="A3:F12" totalsRowCount="1" headerRowDxfId="32" dataDxfId="30" totalsRowDxfId="28" headerRowBorderDxfId="31" tableBorderDxfId="29">
  <autoFilter ref="A3:F11" xr:uid="{AD94A4FD-E767-4F0E-BE44-48A6C46AD437}"/>
  <tableColumns count="6">
    <tableColumn id="1" xr3:uid="{95967E96-E4E9-42D3-848E-E0F7E76F1CB7}" name="Produit" totalsRowLabel="Total" totalsRowDxfId="27"/>
    <tableColumn id="2" xr3:uid="{77A193F1-50C7-4651-A359-C500A196A604}" name="Trimestre 1" totalsRowFunction="sum" dataDxfId="26" totalsRowDxfId="25"/>
    <tableColumn id="3" xr3:uid="{7793D0A8-422F-44B5-A5B1-BD391CFEC47C}" name="Trimestre 2" totalsRowFunction="sum" dataDxfId="24" totalsRowDxfId="23"/>
    <tableColumn id="4" xr3:uid="{FAC61E4B-3FFC-4F08-97B7-FA36A8A663C4}" name="Trimestre 3" totalsRowFunction="sum" dataDxfId="22" totalsRowDxfId="21"/>
    <tableColumn id="5" xr3:uid="{E3476ABB-3800-4D47-9AD3-5F8ED8FD5ECB}" name="Trimestre 4" totalsRowFunction="sum" dataDxfId="20" totalsRowDxfId="19"/>
    <tableColumn id="6" xr3:uid="{251C83EF-0AF9-4C11-BDD0-3DCFAE2A1134}" name="Ventes totales" totalsRowFunction="sum" dataDxfId="18" totalsRowDxfId="17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B57885C-4404-45A1-9F99-DA44AA1C8F52}" name="Tableau5" displayName="Tableau5" ref="A3:F12" totalsRowCount="1" headerRowDxfId="16" dataDxfId="14" totalsRowDxfId="12" headerRowBorderDxfId="15" tableBorderDxfId="13">
  <autoFilter ref="A3:F11" xr:uid="{D00AB38F-58F2-469F-AAC5-7579E0F379AD}"/>
  <tableColumns count="6">
    <tableColumn id="1" xr3:uid="{23A1AF02-98FE-4999-AA91-01F0300B9537}" name="Produit" totalsRowLabel="Total" dataDxfId="11" totalsRowDxfId="10"/>
    <tableColumn id="2" xr3:uid="{1007AA35-F396-472A-A41C-95049DFCB7AF}" name="Trimestre 1" totalsRowFunction="sum" dataDxfId="9" totalsRowDxfId="8"/>
    <tableColumn id="3" xr3:uid="{67E6984C-F013-489A-B80A-A22E72D27383}" name="Trimestre 2" totalsRowFunction="sum" dataDxfId="7" totalsRowDxfId="6"/>
    <tableColumn id="4" xr3:uid="{117F28C2-376E-4D54-913F-B940798911B2}" name="Trimestre 3" totalsRowFunction="sum" dataDxfId="5" totalsRowDxfId="4"/>
    <tableColumn id="5" xr3:uid="{D2264E7F-6955-4E51-BD3C-CBB5915DB89F}" name="Trimestre 4" totalsRowFunction="sum" dataDxfId="3" totalsRowDxfId="2"/>
    <tableColumn id="6" xr3:uid="{6C7A791E-2AF7-4E9A-B8ED-1D427EA21527}" name="Ventes totales" totalsRowFunction="sum" dataDxfId="1" totalsRow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Slice">
  <a:themeElements>
    <a:clrScheme name="Slice">
      <a:dk1>
        <a:sysClr val="windowText" lastClr="000000"/>
      </a:dk1>
      <a:lt1>
        <a:sysClr val="window" lastClr="FFFFFF"/>
      </a:lt1>
      <a:dk2>
        <a:srgbClr val="146194"/>
      </a:dk2>
      <a:lt2>
        <a:srgbClr val="76DBF4"/>
      </a:lt2>
      <a:accent1>
        <a:srgbClr val="052F61"/>
      </a:accent1>
      <a:accent2>
        <a:srgbClr val="A50E82"/>
      </a:accent2>
      <a:accent3>
        <a:srgbClr val="14967C"/>
      </a:accent3>
      <a:accent4>
        <a:srgbClr val="6A9E1F"/>
      </a:accent4>
      <a:accent5>
        <a:srgbClr val="E87D37"/>
      </a:accent5>
      <a:accent6>
        <a:srgbClr val="C62324"/>
      </a:accent6>
      <a:hlink>
        <a:srgbClr val="0D2E46"/>
      </a:hlink>
      <a:folHlink>
        <a:srgbClr val="356A95"/>
      </a:folHlink>
    </a:clrScheme>
    <a:fontScheme name="Slice">
      <a:maj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Slice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hueMod val="94000"/>
                <a:satMod val="140000"/>
                <a:lumMod val="110000"/>
              </a:schemeClr>
            </a:gs>
            <a:gs pos="100000">
              <a:schemeClr val="phClr">
                <a:tint val="84000"/>
                <a:satMod val="16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hueMod val="94000"/>
                <a:satMod val="130000"/>
                <a:lumMod val="128000"/>
              </a:schemeClr>
            </a:gs>
            <a:gs pos="100000">
              <a:schemeClr val="phClr">
                <a:shade val="94000"/>
                <a:lumMod val="88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tint val="76000"/>
              <a:alpha val="60000"/>
              <a:hueMod val="94000"/>
            </a:schemeClr>
          </a:solidFill>
          <a:prstDash val="solid"/>
        </a:ln>
        <a:ln w="15875" cap="rnd" cmpd="sng" algn="ctr">
          <a:solidFill>
            <a:schemeClr val="phClr">
              <a:hueMod val="94000"/>
            </a:schemeClr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50800" dist="38100" dir="5400000" rotWithShape="0">
              <a:srgbClr val="000000">
                <a:alpha val="46000"/>
              </a:srgbClr>
            </a:outerShdw>
          </a:effectLst>
          <a:scene3d>
            <a:camera prst="orthographicFront">
              <a:rot lat="0" lon="0" rev="0"/>
            </a:camera>
            <a:lightRig rig="threePt" dir="t"/>
          </a:scene3d>
          <a:sp3d prstMaterial="plastic">
            <a:bevelT w="25400" h="25400"/>
          </a:sp3d>
        </a:effectStyle>
      </a:effectStyleLst>
      <a:bgFillStyleLst>
        <a:solidFill>
          <a:schemeClr val="phClr"/>
        </a:solidFill>
        <a:gradFill rotWithShape="1">
          <a:gsLst>
            <a:gs pos="1000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lin ang="6120000" scaled="1"/>
        </a:gradFill>
        <a:gradFill rotWithShape="1">
          <a:gsLst>
            <a:gs pos="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path path="circle">
            <a:fillToRect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lice" id="{0507925B-6AC9-4358-8E18-C330545D08F8}" vid="{13FEC7C6-62A9-40C4-99D2-581AACACAA2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DEBCA-6847-4C0C-8958-D8CCE55C8E7C}">
  <sheetPr>
    <tabColor theme="4"/>
  </sheetPr>
  <dimension ref="A1:H16"/>
  <sheetViews>
    <sheetView tabSelected="1" workbookViewId="0"/>
  </sheetViews>
  <sheetFormatPr baseColWidth="10" defaultColWidth="9" defaultRowHeight="16.5" x14ac:dyDescent="0.3"/>
  <cols>
    <col min="1" max="1" width="31.625" customWidth="1"/>
    <col min="2" max="6" width="16.625" customWidth="1"/>
    <col min="7" max="7" width="19.875" customWidth="1"/>
    <col min="8" max="8" width="16.25" bestFit="1" customWidth="1"/>
  </cols>
  <sheetData>
    <row r="1" spans="1:8" ht="34.5" x14ac:dyDescent="0.45">
      <c r="A1" s="6" t="s">
        <v>0</v>
      </c>
      <c r="B1" s="4"/>
      <c r="C1" s="4"/>
      <c r="D1" s="4"/>
      <c r="E1" s="4"/>
      <c r="F1" s="4"/>
      <c r="G1" s="7"/>
      <c r="H1" s="7"/>
    </row>
    <row r="2" spans="1:8" ht="28.5" x14ac:dyDescent="0.4">
      <c r="A2" s="5" t="s">
        <v>4</v>
      </c>
      <c r="B2" s="4"/>
      <c r="C2" s="4"/>
      <c r="D2" s="4"/>
      <c r="E2" s="4"/>
      <c r="F2" s="4"/>
      <c r="G2" s="7"/>
      <c r="H2" s="7"/>
    </row>
    <row r="3" spans="1:8" s="14" customFormat="1" ht="17.25" thickBot="1" x14ac:dyDescent="0.35">
      <c r="A3" s="16" t="s">
        <v>5</v>
      </c>
      <c r="B3" s="17" t="s">
        <v>6</v>
      </c>
      <c r="C3" s="17" t="s">
        <v>7</v>
      </c>
      <c r="D3" s="17" t="s">
        <v>8</v>
      </c>
      <c r="E3" s="17" t="s">
        <v>9</v>
      </c>
      <c r="F3" s="17" t="s">
        <v>10</v>
      </c>
    </row>
    <row r="4" spans="1:8" x14ac:dyDescent="0.3">
      <c r="A4" s="15" t="s">
        <v>11</v>
      </c>
      <c r="B4" s="24">
        <v>275000</v>
      </c>
      <c r="C4" s="24">
        <v>690000</v>
      </c>
      <c r="D4" s="24">
        <v>1600000</v>
      </c>
      <c r="E4" s="24">
        <v>169500</v>
      </c>
      <c r="F4" s="24">
        <f>SUM(B4:E4)</f>
        <v>2734500</v>
      </c>
    </row>
    <row r="5" spans="1:8" x14ac:dyDescent="0.3">
      <c r="A5" s="15" t="s">
        <v>12</v>
      </c>
      <c r="B5" s="24">
        <v>825000</v>
      </c>
      <c r="C5" s="24">
        <v>1145000</v>
      </c>
      <c r="D5" s="24">
        <v>1870000</v>
      </c>
      <c r="E5" s="24">
        <v>188400</v>
      </c>
      <c r="F5" s="24">
        <f t="shared" ref="F5:F11" si="0">SUM(B5:E5)</f>
        <v>4028400</v>
      </c>
    </row>
    <row r="6" spans="1:8" x14ac:dyDescent="0.3">
      <c r="A6" s="15" t="s">
        <v>13</v>
      </c>
      <c r="B6" s="24">
        <v>600000</v>
      </c>
      <c r="C6" s="24">
        <v>875000</v>
      </c>
      <c r="D6" s="24">
        <v>1025000</v>
      </c>
      <c r="E6" s="24">
        <v>610000</v>
      </c>
      <c r="F6" s="24">
        <f t="shared" si="0"/>
        <v>3110000</v>
      </c>
    </row>
    <row r="7" spans="1:8" x14ac:dyDescent="0.3">
      <c r="A7" s="15" t="s">
        <v>14</v>
      </c>
      <c r="B7" s="24">
        <v>1150000</v>
      </c>
      <c r="C7" s="24">
        <v>1850000</v>
      </c>
      <c r="D7" s="24">
        <v>2300000</v>
      </c>
      <c r="E7" s="24">
        <v>575000</v>
      </c>
      <c r="F7" s="24">
        <f t="shared" si="0"/>
        <v>5875000</v>
      </c>
    </row>
    <row r="8" spans="1:8" x14ac:dyDescent="0.3">
      <c r="A8" s="15" t="s">
        <v>2</v>
      </c>
      <c r="B8" s="24">
        <v>550000</v>
      </c>
      <c r="C8" s="24">
        <v>650000</v>
      </c>
      <c r="D8" s="24">
        <v>525000</v>
      </c>
      <c r="E8" s="24">
        <v>500000</v>
      </c>
      <c r="F8" s="24">
        <f t="shared" si="0"/>
        <v>2225000</v>
      </c>
    </row>
    <row r="9" spans="1:8" x14ac:dyDescent="0.3">
      <c r="A9" s="15" t="s">
        <v>15</v>
      </c>
      <c r="B9" s="24">
        <v>200000</v>
      </c>
      <c r="C9" s="24">
        <v>375000</v>
      </c>
      <c r="D9" s="24">
        <v>240500</v>
      </c>
      <c r="E9" s="24">
        <v>127500</v>
      </c>
      <c r="F9" s="24">
        <f t="shared" si="0"/>
        <v>943000</v>
      </c>
    </row>
    <row r="10" spans="1:8" x14ac:dyDescent="0.3">
      <c r="A10" s="15" t="s">
        <v>16</v>
      </c>
      <c r="B10" s="24">
        <v>9400000</v>
      </c>
      <c r="C10" s="24">
        <v>7600000</v>
      </c>
      <c r="D10" s="24">
        <v>5700000</v>
      </c>
      <c r="E10" s="24">
        <v>2300000</v>
      </c>
      <c r="F10" s="24">
        <f t="shared" si="0"/>
        <v>25000000</v>
      </c>
    </row>
    <row r="11" spans="1:8" x14ac:dyDescent="0.3">
      <c r="A11" s="15" t="s">
        <v>3</v>
      </c>
      <c r="B11" s="24">
        <v>10000000</v>
      </c>
      <c r="C11" s="24">
        <v>30010000</v>
      </c>
      <c r="D11" s="24">
        <v>30000000</v>
      </c>
      <c r="E11" s="24">
        <v>10000000</v>
      </c>
      <c r="F11" s="24">
        <f t="shared" si="0"/>
        <v>80010000</v>
      </c>
    </row>
    <row r="12" spans="1:8" x14ac:dyDescent="0.3">
      <c r="A12" s="20" t="s">
        <v>1</v>
      </c>
      <c r="B12" s="32">
        <f>SUBTOTAL(109,Tableau4[Trimestre 1])</f>
        <v>23000000</v>
      </c>
      <c r="C12" s="32">
        <f>SUBTOTAL(109,Tableau4[Trimestre 2])</f>
        <v>43195000</v>
      </c>
      <c r="D12" s="32">
        <f>SUBTOTAL(109,Tableau4[Trimestre 3])</f>
        <v>43260500</v>
      </c>
      <c r="E12" s="32">
        <f>SUBTOTAL(109,Tableau4[Trimestre 4])</f>
        <v>14470400</v>
      </c>
      <c r="F12" s="32">
        <f>SUBTOTAL(109,Tableau4[Ventes totales])</f>
        <v>123925900</v>
      </c>
    </row>
    <row r="13" spans="1:8" x14ac:dyDescent="0.3">
      <c r="A13" s="3"/>
      <c r="B13" s="3"/>
      <c r="C13" s="3"/>
      <c r="D13" s="3"/>
      <c r="E13" s="3"/>
      <c r="F13" s="3"/>
      <c r="G13" s="3"/>
    </row>
    <row r="15" spans="1:8" x14ac:dyDescent="0.3">
      <c r="A15" s="23" t="s">
        <v>17</v>
      </c>
      <c r="B15" s="25"/>
    </row>
    <row r="16" spans="1:8" x14ac:dyDescent="0.3">
      <c r="A16" s="23" t="s">
        <v>18</v>
      </c>
      <c r="B16" s="25">
        <v>943000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72399-06DC-49CA-B3D9-BDC1BBA52A75}">
  <sheetPr>
    <tabColor theme="4"/>
  </sheetPr>
  <dimension ref="A1:G13"/>
  <sheetViews>
    <sheetView workbookViewId="0"/>
  </sheetViews>
  <sheetFormatPr baseColWidth="10" defaultColWidth="9" defaultRowHeight="16.5" x14ac:dyDescent="0.3"/>
  <cols>
    <col min="1" max="1" width="31.625" customWidth="1"/>
    <col min="2" max="6" width="16.625" customWidth="1"/>
    <col min="7" max="7" width="19.875" customWidth="1"/>
  </cols>
  <sheetData>
    <row r="1" spans="1:7" ht="34.5" x14ac:dyDescent="0.45">
      <c r="A1" s="12" t="s">
        <v>0</v>
      </c>
      <c r="B1" s="9"/>
      <c r="C1" s="9"/>
      <c r="D1" s="9"/>
      <c r="E1" s="9"/>
      <c r="F1" s="9"/>
    </row>
    <row r="2" spans="1:7" ht="28.5" x14ac:dyDescent="0.4">
      <c r="A2" s="11" t="s">
        <v>4</v>
      </c>
      <c r="B2" s="9"/>
      <c r="C2" s="9"/>
      <c r="D2" s="9"/>
      <c r="E2" s="9"/>
      <c r="F2" s="9"/>
    </row>
    <row r="3" spans="1:7" s="14" customFormat="1" ht="17.25" thickBot="1" x14ac:dyDescent="0.35">
      <c r="A3" s="16" t="s">
        <v>5</v>
      </c>
      <c r="B3" s="17" t="s">
        <v>6</v>
      </c>
      <c r="C3" s="17" t="s">
        <v>7</v>
      </c>
      <c r="D3" s="17" t="s">
        <v>8</v>
      </c>
      <c r="E3" s="17" t="s">
        <v>9</v>
      </c>
      <c r="F3" s="17" t="s">
        <v>10</v>
      </c>
    </row>
    <row r="4" spans="1:7" x14ac:dyDescent="0.3">
      <c r="A4" s="15" t="s">
        <v>11</v>
      </c>
      <c r="B4" s="26">
        <v>75000</v>
      </c>
      <c r="C4" s="26">
        <v>300000</v>
      </c>
      <c r="D4" s="26">
        <v>850000</v>
      </c>
      <c r="E4" s="26">
        <v>50000</v>
      </c>
      <c r="F4" s="26">
        <f>SUM(B4:E4)</f>
        <v>1275000</v>
      </c>
      <c r="G4" s="13"/>
    </row>
    <row r="5" spans="1:7" x14ac:dyDescent="0.3">
      <c r="A5" s="15" t="s">
        <v>12</v>
      </c>
      <c r="B5" s="26">
        <v>65000</v>
      </c>
      <c r="C5" s="26">
        <v>500000</v>
      </c>
      <c r="D5" s="26">
        <v>750000</v>
      </c>
      <c r="E5" s="26">
        <v>45900</v>
      </c>
      <c r="F5" s="26">
        <f t="shared" ref="F5:F11" si="0">SUM(B5:E5)</f>
        <v>1360900</v>
      </c>
      <c r="G5" s="13"/>
    </row>
    <row r="6" spans="1:7" x14ac:dyDescent="0.3">
      <c r="A6" s="15" t="s">
        <v>13</v>
      </c>
      <c r="B6" s="26">
        <v>350000</v>
      </c>
      <c r="C6" s="26">
        <v>400000</v>
      </c>
      <c r="D6" s="26">
        <v>350000</v>
      </c>
      <c r="E6" s="26">
        <v>200000</v>
      </c>
      <c r="F6" s="26">
        <f t="shared" si="0"/>
        <v>1300000</v>
      </c>
      <c r="G6" s="13"/>
    </row>
    <row r="7" spans="1:7" x14ac:dyDescent="0.3">
      <c r="A7" s="15" t="s">
        <v>14</v>
      </c>
      <c r="B7" s="26">
        <v>250000</v>
      </c>
      <c r="C7" s="26">
        <v>500000</v>
      </c>
      <c r="D7" s="26">
        <v>750000</v>
      </c>
      <c r="E7" s="26">
        <v>150000</v>
      </c>
      <c r="F7" s="26">
        <f t="shared" si="0"/>
        <v>1650000</v>
      </c>
      <c r="G7" s="13"/>
    </row>
    <row r="8" spans="1:7" x14ac:dyDescent="0.3">
      <c r="A8" s="15" t="s">
        <v>2</v>
      </c>
      <c r="B8" s="26">
        <v>100000</v>
      </c>
      <c r="C8" s="26">
        <v>200000</v>
      </c>
      <c r="D8" s="26">
        <v>150000</v>
      </c>
      <c r="E8" s="26">
        <v>125000</v>
      </c>
      <c r="F8" s="26">
        <f t="shared" si="0"/>
        <v>575000</v>
      </c>
      <c r="G8" s="13"/>
    </row>
    <row r="9" spans="1:7" x14ac:dyDescent="0.3">
      <c r="A9" s="15" t="s">
        <v>15</v>
      </c>
      <c r="B9" s="26">
        <v>75000</v>
      </c>
      <c r="C9" s="26">
        <v>225000</v>
      </c>
      <c r="D9" s="26">
        <v>125000</v>
      </c>
      <c r="E9" s="26">
        <v>65000</v>
      </c>
      <c r="F9" s="26">
        <f t="shared" si="0"/>
        <v>490000</v>
      </c>
      <c r="G9" s="13"/>
    </row>
    <row r="10" spans="1:7" x14ac:dyDescent="0.3">
      <c r="A10" s="15" t="s">
        <v>16</v>
      </c>
      <c r="B10" s="26">
        <v>3500000</v>
      </c>
      <c r="C10" s="26">
        <v>2500000</v>
      </c>
      <c r="D10" s="26">
        <v>2500000</v>
      </c>
      <c r="E10" s="26">
        <v>1500000</v>
      </c>
      <c r="F10" s="26">
        <f t="shared" si="0"/>
        <v>10000000</v>
      </c>
      <c r="G10" s="13"/>
    </row>
    <row r="11" spans="1:7" x14ac:dyDescent="0.3">
      <c r="A11" s="15" t="s">
        <v>3</v>
      </c>
      <c r="B11" s="26">
        <v>10000000</v>
      </c>
      <c r="C11" s="26">
        <v>20000000</v>
      </c>
      <c r="D11" s="26">
        <v>10000000</v>
      </c>
      <c r="E11" s="26">
        <v>10000000</v>
      </c>
      <c r="F11" s="26">
        <f t="shared" si="0"/>
        <v>50000000</v>
      </c>
      <c r="G11" s="13"/>
    </row>
    <row r="12" spans="1:7" ht="16.5" customHeight="1" thickBot="1" x14ac:dyDescent="0.35">
      <c r="A12" s="33" t="s">
        <v>1</v>
      </c>
      <c r="B12" s="34">
        <f>SUBTOTAL(109,Tableau1[Trimestre 1])</f>
        <v>14415000</v>
      </c>
      <c r="C12" s="34">
        <f>SUBTOTAL(109,Tableau1[Trimestre 2])</f>
        <v>24625000</v>
      </c>
      <c r="D12" s="34">
        <f>SUBTOTAL(109,Tableau1[Trimestre 3])</f>
        <v>15475000</v>
      </c>
      <c r="E12" s="34">
        <f>SUBTOTAL(109,Tableau1[Trimestre 4])</f>
        <v>12135900</v>
      </c>
      <c r="F12" s="34">
        <f>SUBTOTAL(109,Tableau1[Ventes totales])</f>
        <v>66650900</v>
      </c>
    </row>
    <row r="13" spans="1:7" ht="17.25" thickTop="1" x14ac:dyDescent="0.3"/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E2475-FC46-4AAC-88DC-DE452B08C223}">
  <sheetPr>
    <tabColor theme="4"/>
  </sheetPr>
  <dimension ref="A1:G13"/>
  <sheetViews>
    <sheetView workbookViewId="0"/>
  </sheetViews>
  <sheetFormatPr baseColWidth="10" defaultColWidth="9" defaultRowHeight="16.5" x14ac:dyDescent="0.3"/>
  <cols>
    <col min="1" max="1" width="31.625" customWidth="1"/>
    <col min="2" max="6" width="16.625" customWidth="1"/>
    <col min="7" max="7" width="19.875" customWidth="1"/>
  </cols>
  <sheetData>
    <row r="1" spans="1:7" ht="34.5" x14ac:dyDescent="0.45">
      <c r="A1" s="12" t="s">
        <v>0</v>
      </c>
      <c r="B1" s="9"/>
      <c r="C1" s="9"/>
      <c r="D1" s="9"/>
      <c r="E1" s="9"/>
      <c r="F1" s="9"/>
    </row>
    <row r="2" spans="1:7" ht="28.5" x14ac:dyDescent="0.4">
      <c r="A2" s="11" t="s">
        <v>4</v>
      </c>
      <c r="B2" s="9"/>
      <c r="C2" s="9"/>
      <c r="D2" s="9"/>
      <c r="E2" s="9"/>
      <c r="F2" s="9"/>
    </row>
    <row r="3" spans="1:7" s="14" customFormat="1" ht="17.25" thickBot="1" x14ac:dyDescent="0.35">
      <c r="A3" s="16" t="s">
        <v>5</v>
      </c>
      <c r="B3" s="17" t="s">
        <v>6</v>
      </c>
      <c r="C3" s="17" t="s">
        <v>7</v>
      </c>
      <c r="D3" s="17" t="s">
        <v>8</v>
      </c>
      <c r="E3" s="17" t="s">
        <v>9</v>
      </c>
      <c r="F3" s="17" t="s">
        <v>10</v>
      </c>
    </row>
    <row r="4" spans="1:7" x14ac:dyDescent="0.3">
      <c r="A4" s="15" t="s">
        <v>11</v>
      </c>
      <c r="B4" s="26">
        <v>50000</v>
      </c>
      <c r="C4" s="26">
        <v>65000</v>
      </c>
      <c r="D4" s="26">
        <v>100000</v>
      </c>
      <c r="E4" s="26">
        <v>75000</v>
      </c>
      <c r="F4" s="26">
        <f>SUM(B4:E4)</f>
        <v>290000</v>
      </c>
      <c r="G4" s="13"/>
    </row>
    <row r="5" spans="1:7" x14ac:dyDescent="0.3">
      <c r="A5" s="15" t="s">
        <v>12</v>
      </c>
      <c r="B5" s="26">
        <v>110000</v>
      </c>
      <c r="C5" s="26">
        <v>220000</v>
      </c>
      <c r="D5" s="26">
        <v>320000</v>
      </c>
      <c r="E5" s="26">
        <v>100000</v>
      </c>
      <c r="F5" s="26">
        <f t="shared" ref="F5:F11" si="0">SUM(B5:E5)</f>
        <v>750000</v>
      </c>
      <c r="G5" s="13"/>
    </row>
    <row r="6" spans="1:7" x14ac:dyDescent="0.3">
      <c r="A6" s="15" t="s">
        <v>13</v>
      </c>
      <c r="B6" s="26">
        <v>150000</v>
      </c>
      <c r="C6" s="26">
        <v>225000</v>
      </c>
      <c r="D6" s="26">
        <v>325000</v>
      </c>
      <c r="E6" s="26">
        <v>260000</v>
      </c>
      <c r="F6" s="26">
        <f t="shared" si="0"/>
        <v>960000</v>
      </c>
      <c r="G6" s="13"/>
    </row>
    <row r="7" spans="1:7" x14ac:dyDescent="0.3">
      <c r="A7" s="15" t="s">
        <v>14</v>
      </c>
      <c r="B7" s="26">
        <v>400000</v>
      </c>
      <c r="C7" s="26">
        <v>600000</v>
      </c>
      <c r="D7" s="26">
        <v>800000</v>
      </c>
      <c r="E7" s="26">
        <v>225000</v>
      </c>
      <c r="F7" s="26">
        <f t="shared" si="0"/>
        <v>2025000</v>
      </c>
      <c r="G7" s="13"/>
    </row>
    <row r="8" spans="1:7" x14ac:dyDescent="0.3">
      <c r="A8" s="15" t="s">
        <v>2</v>
      </c>
      <c r="B8" s="26">
        <v>300000</v>
      </c>
      <c r="C8" s="26">
        <v>225000</v>
      </c>
      <c r="D8" s="26">
        <v>200000</v>
      </c>
      <c r="E8" s="26">
        <v>225000</v>
      </c>
      <c r="F8" s="26">
        <f t="shared" si="0"/>
        <v>950000</v>
      </c>
      <c r="G8" s="13"/>
    </row>
    <row r="9" spans="1:7" x14ac:dyDescent="0.3">
      <c r="A9" s="15" t="s">
        <v>15</v>
      </c>
      <c r="B9" s="26">
        <v>50000</v>
      </c>
      <c r="C9" s="26">
        <v>75000</v>
      </c>
      <c r="D9" s="26">
        <v>65500</v>
      </c>
      <c r="E9" s="26">
        <v>22500</v>
      </c>
      <c r="F9" s="27">
        <f t="shared" si="0"/>
        <v>213000</v>
      </c>
      <c r="G9" s="13"/>
    </row>
    <row r="10" spans="1:7" x14ac:dyDescent="0.3">
      <c r="A10" s="15" t="s">
        <v>16</v>
      </c>
      <c r="B10" s="26">
        <v>2000000</v>
      </c>
      <c r="C10" s="26">
        <v>3000000</v>
      </c>
      <c r="D10" s="26">
        <v>2000000</v>
      </c>
      <c r="E10" s="26">
        <v>0</v>
      </c>
      <c r="F10" s="26">
        <f t="shared" si="0"/>
        <v>7000000</v>
      </c>
      <c r="G10" s="13"/>
    </row>
    <row r="11" spans="1:7" x14ac:dyDescent="0.3">
      <c r="A11" s="15" t="s">
        <v>3</v>
      </c>
      <c r="B11" s="26">
        <v>0</v>
      </c>
      <c r="C11" s="26">
        <v>10000</v>
      </c>
      <c r="D11" s="26">
        <v>10000000</v>
      </c>
      <c r="E11" s="26">
        <v>0</v>
      </c>
      <c r="F11" s="26">
        <f t="shared" si="0"/>
        <v>10010000</v>
      </c>
      <c r="G11" s="13"/>
    </row>
    <row r="12" spans="1:7" x14ac:dyDescent="0.3">
      <c r="A12" s="20" t="s">
        <v>1</v>
      </c>
      <c r="B12" s="28">
        <f>SUBTOTAL(109,Tableau3[Trimestre 1])</f>
        <v>3060000</v>
      </c>
      <c r="C12" s="28">
        <f>SUBTOTAL(109,Tableau3[Trimestre 2])</f>
        <v>4420000</v>
      </c>
      <c r="D12" s="28">
        <f>SUBTOTAL(109,Tableau3[Trimestre 3])</f>
        <v>13810500</v>
      </c>
      <c r="E12" s="28">
        <f>SUBTOTAL(109,Tableau3[Trimestre 4])</f>
        <v>907500</v>
      </c>
      <c r="F12" s="28">
        <f>SUBTOTAL(109,Tableau3[Ventes totales])</f>
        <v>22198000</v>
      </c>
    </row>
    <row r="13" spans="1:7" x14ac:dyDescent="0.3">
      <c r="A13" s="2"/>
      <c r="B13" s="2"/>
      <c r="C13" s="2"/>
      <c r="D13" s="2"/>
      <c r="E13" s="2"/>
      <c r="F13" s="2"/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2429A-BC6B-4E05-A2AE-F5BECDC1AA7E}">
  <sheetPr>
    <tabColor theme="4"/>
  </sheetPr>
  <dimension ref="A1:G13"/>
  <sheetViews>
    <sheetView workbookViewId="0"/>
  </sheetViews>
  <sheetFormatPr baseColWidth="10" defaultColWidth="9" defaultRowHeight="16.5" x14ac:dyDescent="0.3"/>
  <cols>
    <col min="1" max="1" width="31.625" customWidth="1"/>
    <col min="2" max="6" width="16.625" customWidth="1"/>
    <col min="7" max="7" width="19.875" customWidth="1"/>
  </cols>
  <sheetData>
    <row r="1" spans="1:7" ht="34.5" x14ac:dyDescent="0.45">
      <c r="A1" s="12" t="s">
        <v>0</v>
      </c>
      <c r="B1" s="9"/>
      <c r="C1" s="9"/>
      <c r="D1" s="9"/>
      <c r="E1" s="9"/>
      <c r="F1" s="9"/>
    </row>
    <row r="2" spans="1:7" ht="28.5" x14ac:dyDescent="0.4">
      <c r="A2" s="11" t="s">
        <v>4</v>
      </c>
      <c r="B2" s="9"/>
      <c r="C2" s="9"/>
      <c r="D2" s="9"/>
      <c r="E2" s="9"/>
      <c r="F2" s="9"/>
    </row>
    <row r="3" spans="1:7" s="18" customFormat="1" ht="17.25" thickBot="1" x14ac:dyDescent="0.35">
      <c r="A3" s="16" t="s">
        <v>5</v>
      </c>
      <c r="B3" s="17" t="s">
        <v>6</v>
      </c>
      <c r="C3" s="17" t="s">
        <v>7</v>
      </c>
      <c r="D3" s="17" t="s">
        <v>8</v>
      </c>
      <c r="E3" s="17" t="s">
        <v>9</v>
      </c>
      <c r="F3" s="17" t="s">
        <v>10</v>
      </c>
    </row>
    <row r="4" spans="1:7" x14ac:dyDescent="0.3">
      <c r="A4" s="15" t="s">
        <v>11</v>
      </c>
      <c r="B4" s="29">
        <v>150000</v>
      </c>
      <c r="C4" s="29">
        <v>325000</v>
      </c>
      <c r="D4" s="29">
        <v>650000</v>
      </c>
      <c r="E4" s="29">
        <v>44500</v>
      </c>
      <c r="F4" s="29">
        <f>SUM(B4:E4)</f>
        <v>1169500</v>
      </c>
      <c r="G4" s="13"/>
    </row>
    <row r="5" spans="1:7" x14ac:dyDescent="0.3">
      <c r="A5" s="15" t="s">
        <v>12</v>
      </c>
      <c r="B5" s="29">
        <v>650000</v>
      </c>
      <c r="C5" s="29">
        <v>425000</v>
      </c>
      <c r="D5" s="29">
        <v>800000</v>
      </c>
      <c r="E5" s="29">
        <v>42500</v>
      </c>
      <c r="F5" s="29">
        <f t="shared" ref="F5:F11" si="0">SUM(B5:E5)</f>
        <v>1917500</v>
      </c>
      <c r="G5" s="13"/>
    </row>
    <row r="6" spans="1:7" x14ac:dyDescent="0.3">
      <c r="A6" s="15" t="s">
        <v>13</v>
      </c>
      <c r="B6" s="29">
        <v>100000</v>
      </c>
      <c r="C6" s="29">
        <v>250000</v>
      </c>
      <c r="D6" s="29">
        <v>350000</v>
      </c>
      <c r="E6" s="29">
        <v>150000</v>
      </c>
      <c r="F6" s="29">
        <f t="shared" si="0"/>
        <v>850000</v>
      </c>
      <c r="G6" s="13"/>
    </row>
    <row r="7" spans="1:7" x14ac:dyDescent="0.3">
      <c r="A7" s="15" t="s">
        <v>14</v>
      </c>
      <c r="B7" s="29">
        <v>500000</v>
      </c>
      <c r="C7" s="29">
        <v>750000</v>
      </c>
      <c r="D7" s="29">
        <v>750000</v>
      </c>
      <c r="E7" s="29">
        <v>200000</v>
      </c>
      <c r="F7" s="29">
        <f t="shared" si="0"/>
        <v>2200000</v>
      </c>
      <c r="G7" s="13"/>
    </row>
    <row r="8" spans="1:7" x14ac:dyDescent="0.3">
      <c r="A8" s="15" t="s">
        <v>2</v>
      </c>
      <c r="B8" s="29">
        <v>150000</v>
      </c>
      <c r="C8" s="29">
        <v>225000</v>
      </c>
      <c r="D8" s="29">
        <v>175000</v>
      </c>
      <c r="E8" s="29">
        <v>150000</v>
      </c>
      <c r="F8" s="29">
        <f t="shared" si="0"/>
        <v>700000</v>
      </c>
      <c r="G8" s="13"/>
    </row>
    <row r="9" spans="1:7" x14ac:dyDescent="0.3">
      <c r="A9" s="15" t="s">
        <v>15</v>
      </c>
      <c r="B9" s="29">
        <v>75000</v>
      </c>
      <c r="C9" s="29">
        <v>75000</v>
      </c>
      <c r="D9" s="29">
        <v>50000</v>
      </c>
      <c r="E9" s="29">
        <v>40000</v>
      </c>
      <c r="F9" s="29">
        <f t="shared" si="0"/>
        <v>240000</v>
      </c>
      <c r="G9" s="13"/>
    </row>
    <row r="10" spans="1:7" x14ac:dyDescent="0.3">
      <c r="A10" s="15" t="s">
        <v>16</v>
      </c>
      <c r="B10" s="29">
        <v>3900000</v>
      </c>
      <c r="C10" s="29">
        <v>2100000</v>
      </c>
      <c r="D10" s="29">
        <v>1200000</v>
      </c>
      <c r="E10" s="29">
        <v>800000</v>
      </c>
      <c r="F10" s="29">
        <f t="shared" si="0"/>
        <v>8000000</v>
      </c>
      <c r="G10" s="13"/>
    </row>
    <row r="11" spans="1:7" x14ac:dyDescent="0.3">
      <c r="A11" s="21" t="s">
        <v>3</v>
      </c>
      <c r="B11" s="30">
        <v>0</v>
      </c>
      <c r="C11" s="30">
        <v>10000000</v>
      </c>
      <c r="D11" s="30">
        <v>10000000</v>
      </c>
      <c r="E11" s="30">
        <v>0</v>
      </c>
      <c r="F11" s="30">
        <f t="shared" si="0"/>
        <v>20000000</v>
      </c>
      <c r="G11" s="13"/>
    </row>
    <row r="12" spans="1:7" s="19" customFormat="1" x14ac:dyDescent="0.3">
      <c r="A12" s="20" t="s">
        <v>1</v>
      </c>
      <c r="B12" s="31">
        <f>SUBTOTAL(109,Tableau2[Trimestre 1])</f>
        <v>5525000</v>
      </c>
      <c r="C12" s="31">
        <f>SUBTOTAL(109,Tableau2[Trimestre 2])</f>
        <v>14150000</v>
      </c>
      <c r="D12" s="31">
        <f>SUBTOTAL(109,Tableau2[Trimestre 3])</f>
        <v>13975000</v>
      </c>
      <c r="E12" s="31">
        <f>SUBTOTAL(109,Tableau2[Trimestre 4])</f>
        <v>1427000</v>
      </c>
      <c r="F12" s="31">
        <f>SUBTOTAL(109,Tableau2[Ventes totales])</f>
        <v>35077000</v>
      </c>
    </row>
    <row r="13" spans="1:7" x14ac:dyDescent="0.3">
      <c r="A13" s="1"/>
      <c r="B13" s="1"/>
      <c r="C13" s="1"/>
      <c r="D13" s="1"/>
      <c r="E13" s="1"/>
      <c r="F13" s="1"/>
    </row>
  </sheetData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0C386-938C-4188-A3A9-AD5AC5E86F39}">
  <sheetPr>
    <tabColor theme="4"/>
  </sheetPr>
  <dimension ref="A1:H18"/>
  <sheetViews>
    <sheetView workbookViewId="0"/>
  </sheetViews>
  <sheetFormatPr baseColWidth="10" defaultColWidth="9" defaultRowHeight="16.5" x14ac:dyDescent="0.3"/>
  <cols>
    <col min="1" max="1" width="31.625" customWidth="1"/>
    <col min="2" max="6" width="16.625" customWidth="1"/>
    <col min="7" max="7" width="19.875" customWidth="1"/>
  </cols>
  <sheetData>
    <row r="1" spans="1:8" ht="34.5" x14ac:dyDescent="0.45">
      <c r="A1" s="12" t="s">
        <v>0</v>
      </c>
      <c r="B1" s="9"/>
      <c r="C1" s="9"/>
      <c r="D1" s="9"/>
      <c r="E1" s="9"/>
      <c r="F1" s="9"/>
      <c r="G1" s="7"/>
      <c r="H1" s="7"/>
    </row>
    <row r="2" spans="1:8" ht="28.5" x14ac:dyDescent="0.4">
      <c r="A2" s="11" t="s">
        <v>4</v>
      </c>
      <c r="B2" s="9"/>
      <c r="C2" s="9"/>
      <c r="D2" s="9"/>
      <c r="E2" s="9"/>
      <c r="F2" s="9"/>
      <c r="G2" s="7"/>
      <c r="H2" s="7"/>
    </row>
    <row r="3" spans="1:8" s="14" customFormat="1" ht="17.25" thickBot="1" x14ac:dyDescent="0.35">
      <c r="A3" s="16" t="s">
        <v>5</v>
      </c>
      <c r="B3" s="17" t="s">
        <v>6</v>
      </c>
      <c r="C3" s="17" t="s">
        <v>7</v>
      </c>
      <c r="D3" s="17" t="s">
        <v>8</v>
      </c>
      <c r="E3" s="17" t="s">
        <v>9</v>
      </c>
      <c r="F3" s="17" t="s">
        <v>10</v>
      </c>
    </row>
    <row r="4" spans="1:8" x14ac:dyDescent="0.3">
      <c r="A4" s="15" t="s">
        <v>11</v>
      </c>
      <c r="B4" s="24">
        <v>277750</v>
      </c>
      <c r="C4" s="24"/>
      <c r="D4" s="24"/>
      <c r="E4" s="24"/>
      <c r="F4" s="24">
        <f>SUM(B4:E4)</f>
        <v>277750</v>
      </c>
      <c r="G4" s="13"/>
      <c r="H4" s="8"/>
    </row>
    <row r="5" spans="1:8" x14ac:dyDescent="0.3">
      <c r="A5" s="15" t="s">
        <v>12</v>
      </c>
      <c r="B5" s="24">
        <v>833250</v>
      </c>
      <c r="C5" s="24"/>
      <c r="D5" s="24"/>
      <c r="E5" s="24"/>
      <c r="F5" s="24">
        <f t="shared" ref="F5:F11" si="0">SUM(B5:E5)</f>
        <v>833250</v>
      </c>
      <c r="G5" s="13"/>
      <c r="H5" s="8"/>
    </row>
    <row r="6" spans="1:8" x14ac:dyDescent="0.3">
      <c r="A6" s="15" t="s">
        <v>13</v>
      </c>
      <c r="B6" s="24">
        <v>606000</v>
      </c>
      <c r="C6" s="24"/>
      <c r="D6" s="24"/>
      <c r="E6" s="24"/>
      <c r="F6" s="24">
        <f t="shared" si="0"/>
        <v>606000</v>
      </c>
      <c r="G6" s="13"/>
      <c r="H6" s="8"/>
    </row>
    <row r="7" spans="1:8" x14ac:dyDescent="0.3">
      <c r="A7" s="15" t="s">
        <v>14</v>
      </c>
      <c r="B7" s="24">
        <v>1161500</v>
      </c>
      <c r="C7" s="24"/>
      <c r="D7" s="24"/>
      <c r="E7" s="24"/>
      <c r="F7" s="24">
        <f t="shared" si="0"/>
        <v>1161500</v>
      </c>
      <c r="G7" s="13"/>
      <c r="H7" s="8"/>
    </row>
    <row r="8" spans="1:8" x14ac:dyDescent="0.3">
      <c r="A8" s="15" t="s">
        <v>2</v>
      </c>
      <c r="B8" s="24">
        <v>555500</v>
      </c>
      <c r="C8" s="24"/>
      <c r="D8" s="24"/>
      <c r="E8" s="24"/>
      <c r="F8" s="24">
        <f t="shared" si="0"/>
        <v>555500</v>
      </c>
      <c r="G8" s="13"/>
      <c r="H8" s="8"/>
    </row>
    <row r="9" spans="1:8" x14ac:dyDescent="0.3">
      <c r="A9" s="15" t="s">
        <v>15</v>
      </c>
      <c r="B9" s="24">
        <v>202000</v>
      </c>
      <c r="C9" s="24"/>
      <c r="D9" s="24"/>
      <c r="E9" s="24"/>
      <c r="F9" s="24">
        <f t="shared" si="0"/>
        <v>202000</v>
      </c>
      <c r="G9" s="13"/>
      <c r="H9" s="8"/>
    </row>
    <row r="10" spans="1:8" x14ac:dyDescent="0.3">
      <c r="A10" s="15" t="s">
        <v>16</v>
      </c>
      <c r="B10" s="24">
        <v>9494000</v>
      </c>
      <c r="C10" s="24"/>
      <c r="D10" s="24"/>
      <c r="E10" s="24"/>
      <c r="F10" s="24">
        <f t="shared" si="0"/>
        <v>9494000</v>
      </c>
      <c r="G10" s="13"/>
      <c r="H10" s="8"/>
    </row>
    <row r="11" spans="1:8" x14ac:dyDescent="0.3">
      <c r="A11" s="15" t="s">
        <v>3</v>
      </c>
      <c r="B11" s="24">
        <v>10100000</v>
      </c>
      <c r="C11" s="24"/>
      <c r="D11" s="24"/>
      <c r="E11" s="24"/>
      <c r="F11" s="24">
        <f t="shared" si="0"/>
        <v>10100000</v>
      </c>
      <c r="G11" s="13"/>
      <c r="H11" s="8"/>
    </row>
    <row r="12" spans="1:8" x14ac:dyDescent="0.3">
      <c r="A12" s="20" t="s">
        <v>1</v>
      </c>
      <c r="B12" s="32">
        <f>SUBTOTAL(109,Tableau5[Trimestre 1])</f>
        <v>23230000</v>
      </c>
      <c r="C12" s="32">
        <f>SUBTOTAL(109,Tableau5[Trimestre 2])</f>
        <v>0</v>
      </c>
      <c r="D12" s="32">
        <f>SUBTOTAL(109,Tableau5[Trimestre 3])</f>
        <v>0</v>
      </c>
      <c r="E12" s="32">
        <f>SUBTOTAL(109,Tableau5[Trimestre 4])</f>
        <v>0</v>
      </c>
      <c r="F12" s="32">
        <f>SUBTOTAL(109,Tableau5[Ventes totales])</f>
        <v>23230000</v>
      </c>
      <c r="G12" s="7"/>
      <c r="H12" s="7"/>
    </row>
    <row r="13" spans="1:8" x14ac:dyDescent="0.3">
      <c r="A13" s="7"/>
      <c r="B13" s="7"/>
      <c r="C13" s="7"/>
      <c r="D13" s="7"/>
      <c r="E13" s="7"/>
      <c r="F13" s="7"/>
      <c r="G13" s="7"/>
      <c r="H13" s="7"/>
    </row>
    <row r="14" spans="1:8" ht="18.75" x14ac:dyDescent="0.3">
      <c r="A14" s="10" t="s">
        <v>19</v>
      </c>
      <c r="B14" s="10"/>
      <c r="C14" s="7"/>
      <c r="D14" s="7"/>
      <c r="E14" s="7"/>
      <c r="F14" s="7"/>
    </row>
    <row r="15" spans="1:8" x14ac:dyDescent="0.3">
      <c r="A15" s="15" t="s">
        <v>6</v>
      </c>
      <c r="B15" s="22">
        <v>1.01</v>
      </c>
    </row>
    <row r="16" spans="1:8" x14ac:dyDescent="0.3">
      <c r="A16" s="15" t="s">
        <v>7</v>
      </c>
      <c r="B16" s="22">
        <v>1.03</v>
      </c>
    </row>
    <row r="17" spans="1:2" x14ac:dyDescent="0.3">
      <c r="A17" s="15" t="s">
        <v>8</v>
      </c>
      <c r="B17" s="22">
        <v>1.02</v>
      </c>
    </row>
    <row r="18" spans="1:2" x14ac:dyDescent="0.3">
      <c r="A18" s="15" t="s">
        <v>9</v>
      </c>
      <c r="B18" s="22">
        <v>1.0049999999999999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E4852345543C41A8D2C8343CF4B874" ma:contentTypeVersion="13" ma:contentTypeDescription="Create a new document." ma:contentTypeScope="" ma:versionID="e1b2d99699d72d8131a9913078eaca6a">
  <xsd:schema xmlns:xsd="http://www.w3.org/2001/XMLSchema" xmlns:xs="http://www.w3.org/2001/XMLSchema" xmlns:p="http://schemas.microsoft.com/office/2006/metadata/properties" xmlns:ns1="http://schemas.microsoft.com/sharepoint/v3" xmlns:ns2="59c1bcad-7098-423b-871d-6eb77e919c74" xmlns:ns3="77e75463-0609-43b1-9861-fe0c92935952" targetNamespace="http://schemas.microsoft.com/office/2006/metadata/properties" ma:root="true" ma:fieldsID="5fa49e0b189691b5a54043b4de04bfa4" ns1:_="" ns2:_="" ns3:_="">
    <xsd:import namespace="http://schemas.microsoft.com/sharepoint/v3"/>
    <xsd:import namespace="59c1bcad-7098-423b-871d-6eb77e919c74"/>
    <xsd:import namespace="77e75463-0609-43b1-9861-fe0c929359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c1bcad-7098-423b-871d-6eb77e919c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e75463-0609-43b1-9861-fe0c9293595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D0127B-8C3C-46FB-86DD-9A386C5413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37B446-DEE8-4530-93CF-0C586FC52596}">
  <ds:schemaRefs>
    <ds:schemaRef ds:uri="http://www.w3.org/XML/1998/namespace"/>
    <ds:schemaRef ds:uri="http://schemas.microsoft.com/sharepoint/v3"/>
    <ds:schemaRef ds:uri="http://purl.org/dc/terms/"/>
    <ds:schemaRef ds:uri="77e75463-0609-43b1-9861-fe0c929359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59c1bcad-7098-423b-871d-6eb77e919c74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7F342FB-F68B-4ADA-83BC-D3639CF273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c1bcad-7098-423b-871d-6eb77e919c74"/>
    <ds:schemaRef ds:uri="77e75463-0609-43b1-9861-fe0c929359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5</vt:i4>
      </vt:variant>
      <vt:variant>
        <vt:lpstr>Graphiques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Résumé</vt:lpstr>
      <vt:lpstr>Région 1</vt:lpstr>
      <vt:lpstr>Région 2</vt:lpstr>
      <vt:lpstr>Région 3</vt:lpstr>
      <vt:lpstr>Prévisions</vt:lpstr>
      <vt:lpstr>Comparaison</vt:lpstr>
      <vt:lpstr>T1_Augmentation</vt:lpstr>
      <vt:lpstr>T2_Augmentation</vt:lpstr>
      <vt:lpstr>T3_Augmentation</vt:lpstr>
      <vt:lpstr>T4_Augmentation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btp</dc:creator>
  <cp:lastModifiedBy>btp</cp:lastModifiedBy>
  <dcterms:created xsi:type="dcterms:W3CDTF">2018-12-09T18:14:21Z</dcterms:created>
  <dcterms:modified xsi:type="dcterms:W3CDTF">2022-04-25T08:08:10Z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0x010100EAE4852345543C41A8D2C8343CF4B874</vt:lpwstr>
  </property>
</Properties>
</file>